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0" yWindow="65521" windowWidth="6210" windowHeight="8655" activeTab="1"/>
  </bookViews>
  <sheets>
    <sheet name="Tables 8.1,2" sheetId="1" r:id="rId1"/>
    <sheet name="Red Tomato Example 8.2" sheetId="2" r:id="rId2"/>
    <sheet name="Plan Chart" sheetId="3" r:id="rId3"/>
    <sheet name="Sheet4" sheetId="4" r:id="rId4"/>
  </sheets>
  <definedNames>
    <definedName name="_xlnm.Print_Area" localSheetId="1">'Red Tomato Example 8.2'!$A$1:$P$31</definedName>
    <definedName name="solver_adj" localSheetId="1" hidden="1">'Red Tomato Example 8.2'!$B$5:$I$10</definedName>
    <definedName name="solver_cvg" localSheetId="1" hidden="1">0.001</definedName>
    <definedName name="solver_drv" localSheetId="1" hidden="1">1</definedName>
    <definedName name="solver_dua" localSheetId="1" hidden="1">1</definedName>
    <definedName name="solver_eng" localSheetId="1" hidden="1">2</definedName>
    <definedName name="solver_est" localSheetId="1" hidden="1">1</definedName>
    <definedName name="solver_ibd" localSheetId="1" hidden="1">2</definedName>
    <definedName name="solver_itr" localSheetId="1" hidden="1">100</definedName>
    <definedName name="solver_lhs1" localSheetId="1" hidden="1">'Red Tomato Example 8.2'!$B$5:$I$10</definedName>
    <definedName name="solver_lhs2" localSheetId="1" hidden="1">'Red Tomato Example 8.2'!$F$10</definedName>
    <definedName name="solver_lhs3" localSheetId="1" hidden="1">'Red Tomato Example 8.2'!$G$10</definedName>
    <definedName name="solver_lhs4" localSheetId="1" hidden="1">'Red Tomato Example 8.2'!$M$5:$M$10</definedName>
    <definedName name="solver_lhs5" localSheetId="1" hidden="1">'Red Tomato Example 8.2'!$N$5:$N$10</definedName>
    <definedName name="solver_lhs6" localSheetId="1" hidden="1">'Red Tomato Example 8.2'!$O$5:$O$10</definedName>
    <definedName name="solver_lhs7" localSheetId="1" hidden="1">'Red Tomato Example 8.2'!$P$5:$P$10</definedName>
    <definedName name="solver_lhs8" localSheetId="1" hidden="1">'Red Tomato Example 8.2'!$G$5:$G$10</definedName>
    <definedName name="solver_lin" localSheetId="1" hidden="1">1</definedName>
    <definedName name="solver_mip" localSheetId="1" hidden="1">1000</definedName>
    <definedName name="solver_neg" localSheetId="1" hidden="1">2</definedName>
    <definedName name="solver_nod" localSheetId="1" hidden="1">1000</definedName>
    <definedName name="solver_num" localSheetId="1" hidden="1">7</definedName>
    <definedName name="solver_nwt" localSheetId="1" hidden="1">1</definedName>
    <definedName name="solver_ofx" localSheetId="1" hidden="1">2</definedName>
    <definedName name="solver_opt" localSheetId="1" hidden="1">'Red Tomato Example 8.2'!$C$22</definedName>
    <definedName name="solver_piv" localSheetId="1" hidden="1">0.000001</definedName>
    <definedName name="solver_pre" localSheetId="1" hidden="1">0.000001</definedName>
    <definedName name="solver_pro" localSheetId="1" hidden="1">2</definedName>
    <definedName name="solver_red" localSheetId="1" hidden="1">0.000001</definedName>
    <definedName name="solver_rel1" localSheetId="1" hidden="1">3</definedName>
    <definedName name="solver_rel2" localSheetId="1" hidden="1">3</definedName>
    <definedName name="solver_rel3" localSheetId="1" hidden="1">1</definedName>
    <definedName name="solver_rel4" localSheetId="1" hidden="1">2</definedName>
    <definedName name="solver_rel5" localSheetId="1" hidden="1">3</definedName>
    <definedName name="solver_rel6" localSheetId="1" hidden="1">2</definedName>
    <definedName name="solver_rel7" localSheetId="1" hidden="1">3</definedName>
    <definedName name="solver_rel8" localSheetId="1" hidden="1">1</definedName>
    <definedName name="solver_reo" localSheetId="1" hidden="1">2</definedName>
    <definedName name="solver_rep" localSheetId="1" hidden="1">2</definedName>
    <definedName name="solver_rhs1" localSheetId="1" hidden="1">0</definedName>
    <definedName name="solver_rhs2" localSheetId="1" hidden="1">500</definedName>
    <definedName name="solver_rhs3" localSheetId="1" hidden="1">0</definedName>
    <definedName name="solver_rhs4" localSheetId="1" hidden="1">0</definedName>
    <definedName name="solver_rhs5" localSheetId="1" hidden="1">0</definedName>
    <definedName name="solver_rhs6" localSheetId="1" hidden="1">0</definedName>
    <definedName name="solver_rhs7" localSheetId="1" hidden="1">0</definedName>
    <definedName name="solver_rhs8" localSheetId="1" hidden="1">1000</definedName>
    <definedName name="solver_rlx" localSheetId="1" hidden="1">2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mp" localSheetId="1" hidden="1">0</definedName>
    <definedName name="solver_tol" localSheetId="1" hidden="1">0.05</definedName>
    <definedName name="solver_typ" localSheetId="1" hidden="1">2</definedName>
    <definedName name="solver_val" localSheetId="1" hidden="1">0</definedName>
    <definedName name="solver_ver" localSheetId="1" hidden="1">2</definedName>
  </definedNames>
  <calcPr fullCalcOnLoad="1"/>
</workbook>
</file>

<file path=xl/sharedStrings.xml><?xml version="1.0" encoding="utf-8"?>
<sst xmlns="http://schemas.openxmlformats.org/spreadsheetml/2006/main" count="65" uniqueCount="58">
  <si>
    <t>Demand Forecast</t>
  </si>
  <si>
    <t>Month</t>
  </si>
  <si>
    <t>January</t>
  </si>
  <si>
    <t>February</t>
  </si>
  <si>
    <t>March</t>
  </si>
  <si>
    <t>April</t>
  </si>
  <si>
    <t>May</t>
  </si>
  <si>
    <t>June</t>
  </si>
  <si>
    <t>Costs</t>
  </si>
  <si>
    <t>Item</t>
  </si>
  <si>
    <t>Cost</t>
  </si>
  <si>
    <t>Materials cost/unit</t>
  </si>
  <si>
    <t>Inventory holding cost/unit/month</t>
  </si>
  <si>
    <t>Marginal cost of stockout/unit/month</t>
  </si>
  <si>
    <t>Hiring and training cost/worker</t>
  </si>
  <si>
    <t>Layoff cost/worker</t>
  </si>
  <si>
    <t>Labor hours required/unit</t>
  </si>
  <si>
    <t>Regular time cost/hour</t>
  </si>
  <si>
    <t>Over time cost/hour</t>
  </si>
  <si>
    <t>Marginal subcontracting cost/unit</t>
  </si>
  <si>
    <t>Period</t>
  </si>
  <si>
    <t># Hired</t>
  </si>
  <si>
    <t># Laid off</t>
  </si>
  <si>
    <t># Workforce</t>
  </si>
  <si>
    <t>Inventory</t>
  </si>
  <si>
    <t>Stockout</t>
  </si>
  <si>
    <t>Subcontract</t>
  </si>
  <si>
    <t>Production</t>
  </si>
  <si>
    <t>Demand</t>
  </si>
  <si>
    <t>Aggregate Plan Costs</t>
  </si>
  <si>
    <t>Hiring</t>
  </si>
  <si>
    <t>Lay off</t>
  </si>
  <si>
    <t>Regular time</t>
  </si>
  <si>
    <t>Over time</t>
  </si>
  <si>
    <t>Total Cost =</t>
  </si>
  <si>
    <t>Constraints</t>
  </si>
  <si>
    <t>Workforce</t>
  </si>
  <si>
    <t>Material</t>
  </si>
  <si>
    <t>Aggregate Plan Decision Variables</t>
  </si>
  <si>
    <t>Overtime</t>
  </si>
  <si>
    <t>Total Revenue =</t>
  </si>
  <si>
    <t>Price</t>
  </si>
  <si>
    <t>Profit =</t>
  </si>
  <si>
    <r>
      <t>W</t>
    </r>
    <r>
      <rPr>
        <sz val="10"/>
        <rFont val="Arial"/>
        <family val="0"/>
      </rPr>
      <t>t</t>
    </r>
  </si>
  <si>
    <r>
      <t>H</t>
    </r>
    <r>
      <rPr>
        <sz val="10"/>
        <rFont val="Arial"/>
        <family val="0"/>
      </rPr>
      <t>t</t>
    </r>
  </si>
  <si>
    <r>
      <t>L</t>
    </r>
    <r>
      <rPr>
        <sz val="10"/>
        <rFont val="Arial"/>
        <family val="0"/>
      </rPr>
      <t>t</t>
    </r>
  </si>
  <si>
    <r>
      <t>O</t>
    </r>
    <r>
      <rPr>
        <sz val="10"/>
        <rFont val="Arial"/>
        <family val="0"/>
      </rPr>
      <t>t</t>
    </r>
  </si>
  <si>
    <r>
      <t>I</t>
    </r>
    <r>
      <rPr>
        <sz val="10"/>
        <rFont val="Arial"/>
        <family val="0"/>
      </rPr>
      <t>t</t>
    </r>
  </si>
  <si>
    <r>
      <t>C</t>
    </r>
    <r>
      <rPr>
        <sz val="10"/>
        <rFont val="Arial"/>
        <family val="0"/>
      </rPr>
      <t>t</t>
    </r>
  </si>
  <si>
    <r>
      <t>S</t>
    </r>
    <r>
      <rPr>
        <sz val="10"/>
        <rFont val="Arial"/>
        <family val="0"/>
      </rPr>
      <t>t</t>
    </r>
  </si>
  <si>
    <r>
      <t>P</t>
    </r>
    <r>
      <rPr>
        <sz val="10"/>
        <rFont val="Arial"/>
        <family val="0"/>
      </rPr>
      <t>t</t>
    </r>
  </si>
  <si>
    <t>Capacity</t>
  </si>
  <si>
    <t>Base Price</t>
  </si>
  <si>
    <t>Promote? (0/1)</t>
  </si>
  <si>
    <t>Consumption</t>
  </si>
  <si>
    <t>Forward buy</t>
  </si>
  <si>
    <t>Month (1/4)</t>
  </si>
  <si>
    <t>Aggregate Planning for Red Tomato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</si>
</sst>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_);\(#,##0.0\)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2"/>
      <name val="Arial"/>
      <family val="0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1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2" xfId="0" applyFont="1" applyBorder="1" applyAlignment="1">
      <alignment/>
    </xf>
    <xf numFmtId="1" fontId="1" fillId="0" borderId="0" xfId="0" applyNumberFormat="1" applyFont="1" applyAlignment="1">
      <alignment/>
    </xf>
    <xf numFmtId="3" fontId="1" fillId="2" borderId="23" xfId="0" applyNumberFormat="1" applyFont="1" applyFill="1" applyBorder="1" applyAlignment="1">
      <alignment/>
    </xf>
    <xf numFmtId="3" fontId="1" fillId="2" borderId="24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165" fontId="1" fillId="0" borderId="25" xfId="15" applyNumberFormat="1" applyFont="1" applyFill="1" applyBorder="1" applyAlignment="1">
      <alignment/>
    </xf>
    <xf numFmtId="165" fontId="1" fillId="0" borderId="26" xfId="15" applyNumberFormat="1" applyFont="1" applyFill="1" applyBorder="1" applyAlignment="1">
      <alignment/>
    </xf>
    <xf numFmtId="167" fontId="1" fillId="3" borderId="11" xfId="17" applyNumberFormat="1" applyFont="1" applyFill="1" applyBorder="1" applyAlignment="1">
      <alignment/>
    </xf>
    <xf numFmtId="165" fontId="1" fillId="3" borderId="11" xfId="15" applyNumberFormat="1" applyFont="1" applyFill="1" applyBorder="1" applyAlignment="1">
      <alignment/>
    </xf>
    <xf numFmtId="165" fontId="1" fillId="3" borderId="13" xfId="15" applyNumberFormat="1" applyFont="1" applyFill="1" applyBorder="1" applyAlignment="1">
      <alignment/>
    </xf>
    <xf numFmtId="167" fontId="1" fillId="4" borderId="27" xfId="17" applyNumberFormat="1" applyFont="1" applyFill="1" applyBorder="1" applyAlignment="1">
      <alignment/>
    </xf>
    <xf numFmtId="167" fontId="1" fillId="4" borderId="11" xfId="17" applyNumberFormat="1" applyFont="1" applyFill="1" applyBorder="1" applyAlignment="1">
      <alignment/>
    </xf>
    <xf numFmtId="37" fontId="1" fillId="4" borderId="11" xfId="17" applyNumberFormat="1" applyFont="1" applyFill="1" applyBorder="1" applyAlignment="1">
      <alignment/>
    </xf>
    <xf numFmtId="167" fontId="1" fillId="4" borderId="13" xfId="17" applyNumberFormat="1" applyFont="1" applyFill="1" applyBorder="1" applyAlignment="1">
      <alignment/>
    </xf>
    <xf numFmtId="3" fontId="1" fillId="4" borderId="23" xfId="0" applyNumberFormat="1" applyFont="1" applyFill="1" applyBorder="1" applyAlignment="1">
      <alignment/>
    </xf>
    <xf numFmtId="3" fontId="1" fillId="4" borderId="24" xfId="0" applyNumberFormat="1" applyFont="1" applyFill="1" applyBorder="1" applyAlignment="1">
      <alignment/>
    </xf>
    <xf numFmtId="1" fontId="1" fillId="0" borderId="25" xfId="15" applyNumberFormat="1" applyFont="1" applyFill="1" applyBorder="1" applyAlignment="1">
      <alignment/>
    </xf>
    <xf numFmtId="1" fontId="1" fillId="0" borderId="26" xfId="15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1" fillId="5" borderId="0" xfId="0" applyNumberFormat="1" applyFont="1" applyFill="1" applyBorder="1" applyAlignment="1">
      <alignment/>
    </xf>
    <xf numFmtId="0" fontId="1" fillId="5" borderId="0" xfId="0" applyFont="1" applyFill="1" applyBorder="1" applyAlignment="1">
      <alignment/>
    </xf>
    <xf numFmtId="167" fontId="1" fillId="5" borderId="0" xfId="17" applyNumberFormat="1" applyFont="1" applyFill="1" applyBorder="1" applyAlignment="1">
      <alignment/>
    </xf>
    <xf numFmtId="4" fontId="1" fillId="5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67" fontId="6" fillId="6" borderId="10" xfId="17" applyNumberFormat="1" applyFont="1" applyFill="1" applyBorder="1" applyAlignment="1">
      <alignment/>
    </xf>
    <xf numFmtId="167" fontId="1" fillId="6" borderId="10" xfId="17" applyNumberFormat="1" applyFont="1" applyFill="1" applyBorder="1" applyAlignment="1">
      <alignment/>
    </xf>
    <xf numFmtId="167" fontId="1" fillId="6" borderId="10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Aggregate Plan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Inventory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'Red Tomato Example 8.2'!$F$5:$F$10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500</c:v>
                </c:pt>
              </c:numCache>
            </c:numRef>
          </c:val>
          <c:smooth val="0"/>
        </c:ser>
        <c:ser>
          <c:idx val="1"/>
          <c:order val="1"/>
          <c:tx>
            <c:v>Production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'Red Tomato Example 8.2'!$I$5:$I$10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Demand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'Red Tomato Example 8.2'!$J$5:$J$10</c:f>
              <c:numCache>
                <c:ptCount val="6"/>
                <c:pt idx="0">
                  <c:v>1600</c:v>
                </c:pt>
                <c:pt idx="1">
                  <c:v>3000</c:v>
                </c:pt>
                <c:pt idx="2">
                  <c:v>3200</c:v>
                </c:pt>
                <c:pt idx="3">
                  <c:v>3800</c:v>
                </c:pt>
                <c:pt idx="4">
                  <c:v>2200</c:v>
                </c:pt>
                <c:pt idx="5">
                  <c:v>2200</c:v>
                </c:pt>
              </c:numCache>
            </c:numRef>
          </c:val>
          <c:smooth val="0"/>
        </c:ser>
        <c:ser>
          <c:idx val="3"/>
          <c:order val="3"/>
          <c:tx>
            <c:v>Stockout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'Red Tomato Example 8.2'!$G$5:$G$10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Subcontracting</c:v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'Red Tomato Example 8.2'!$H$5:$H$10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5543688"/>
        <c:axId val="5675465"/>
      </c:lineChart>
      <c:catAx>
        <c:axId val="1554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5465"/>
        <c:crosses val="autoZero"/>
        <c:auto val="1"/>
        <c:lblOffset val="100"/>
        <c:noMultiLvlLbl val="0"/>
      </c:catAx>
      <c:valAx>
        <c:axId val="5675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436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6"/>
  <sheetViews>
    <sheetView showGridLines="0" zoomScale="130" zoomScaleNormal="130" workbookViewId="0" topLeftCell="A1">
      <selection activeCell="A27" sqref="A27"/>
    </sheetView>
  </sheetViews>
  <sheetFormatPr defaultColWidth="9.140625" defaultRowHeight="12.75"/>
  <cols>
    <col min="1" max="1" width="33.57421875" style="54" customWidth="1"/>
    <col min="2" max="2" width="17.00390625" style="54" bestFit="1" customWidth="1"/>
    <col min="3" max="16384" width="9.140625" style="54" customWidth="1"/>
  </cols>
  <sheetData>
    <row r="1" ht="12.75">
      <c r="A1" s="26" t="s">
        <v>57</v>
      </c>
    </row>
    <row r="3" ht="12.75">
      <c r="A3" s="16" t="s">
        <v>0</v>
      </c>
    </row>
    <row r="4" ht="13.5" thickBot="1"/>
    <row r="5" spans="1:2" ht="13.5" thickBot="1">
      <c r="A5" s="30" t="s">
        <v>1</v>
      </c>
      <c r="B5" s="31" t="s">
        <v>0</v>
      </c>
    </row>
    <row r="6" spans="1:2" ht="12.75">
      <c r="A6" s="32" t="s">
        <v>2</v>
      </c>
      <c r="B6" s="43">
        <v>1600</v>
      </c>
    </row>
    <row r="7" spans="1:2" ht="12.75">
      <c r="A7" s="32" t="s">
        <v>3</v>
      </c>
      <c r="B7" s="43">
        <v>3000</v>
      </c>
    </row>
    <row r="8" spans="1:2" ht="12.75">
      <c r="A8" s="32" t="s">
        <v>4</v>
      </c>
      <c r="B8" s="43">
        <v>3200</v>
      </c>
    </row>
    <row r="9" spans="1:2" ht="12.75">
      <c r="A9" s="32" t="s">
        <v>5</v>
      </c>
      <c r="B9" s="43">
        <v>3800</v>
      </c>
    </row>
    <row r="10" spans="1:2" ht="12.75">
      <c r="A10" s="32" t="s">
        <v>6</v>
      </c>
      <c r="B10" s="43">
        <v>2200</v>
      </c>
    </row>
    <row r="11" spans="1:2" ht="13.5" thickBot="1">
      <c r="A11" s="33" t="s">
        <v>7</v>
      </c>
      <c r="B11" s="44">
        <v>2200</v>
      </c>
    </row>
    <row r="12" spans="1:2" ht="12.75">
      <c r="A12" s="26"/>
      <c r="B12" s="53">
        <f>SUM(B6:B11)</f>
        <v>16000</v>
      </c>
    </row>
    <row r="13" spans="1:2" ht="12.75">
      <c r="A13" s="16" t="s">
        <v>8</v>
      </c>
      <c r="B13" s="26"/>
    </row>
    <row r="14" spans="1:2" ht="13.5" thickBot="1">
      <c r="A14" s="26"/>
      <c r="B14" s="26"/>
    </row>
    <row r="15" spans="1:2" ht="13.5" thickBot="1">
      <c r="A15" s="30" t="s">
        <v>9</v>
      </c>
      <c r="B15" s="31" t="s">
        <v>10</v>
      </c>
    </row>
    <row r="16" spans="1:2" ht="12.75">
      <c r="A16" s="34" t="s">
        <v>11</v>
      </c>
      <c r="B16" s="45">
        <v>10</v>
      </c>
    </row>
    <row r="17" spans="1:2" ht="12.75">
      <c r="A17" s="32" t="s">
        <v>12</v>
      </c>
      <c r="B17" s="42">
        <v>6</v>
      </c>
    </row>
    <row r="18" spans="1:2" ht="12.75">
      <c r="A18" s="32" t="s">
        <v>13</v>
      </c>
      <c r="B18" s="46">
        <v>5</v>
      </c>
    </row>
    <row r="19" spans="1:2" ht="12.75">
      <c r="A19" s="32" t="s">
        <v>14</v>
      </c>
      <c r="B19" s="46">
        <v>300</v>
      </c>
    </row>
    <row r="20" spans="1:2" ht="12.75">
      <c r="A20" s="32" t="s">
        <v>15</v>
      </c>
      <c r="B20" s="46">
        <v>500</v>
      </c>
    </row>
    <row r="21" spans="1:2" ht="12.75">
      <c r="A21" s="32" t="s">
        <v>16</v>
      </c>
      <c r="B21" s="47">
        <v>4</v>
      </c>
    </row>
    <row r="22" spans="1:2" ht="12.75">
      <c r="A22" s="32" t="s">
        <v>17</v>
      </c>
      <c r="B22" s="46">
        <v>4</v>
      </c>
    </row>
    <row r="23" spans="1:2" ht="12.75">
      <c r="A23" s="32" t="s">
        <v>18</v>
      </c>
      <c r="B23" s="42">
        <v>6</v>
      </c>
    </row>
    <row r="24" spans="1:2" ht="13.5" thickBot="1">
      <c r="A24" s="33" t="s">
        <v>19</v>
      </c>
      <c r="B24" s="48">
        <v>30</v>
      </c>
    </row>
    <row r="26" ht="12.75">
      <c r="A26" s="1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30"/>
  <sheetViews>
    <sheetView showGridLines="0" tabSelected="1" workbookViewId="0" topLeftCell="A1">
      <selection activeCell="D42" sqref="D42"/>
    </sheetView>
  </sheetViews>
  <sheetFormatPr defaultColWidth="9.140625" defaultRowHeight="12.75"/>
  <cols>
    <col min="1" max="1" width="9.28125" style="0" bestFit="1" customWidth="1"/>
    <col min="2" max="2" width="8.00390625" style="0" bestFit="1" customWidth="1"/>
    <col min="3" max="3" width="10.28125" style="0" bestFit="1" customWidth="1"/>
    <col min="4" max="4" width="13.00390625" style="0" bestFit="1" customWidth="1"/>
    <col min="5" max="5" width="9.7109375" style="0" bestFit="1" customWidth="1"/>
    <col min="6" max="6" width="9.8515625" style="0" bestFit="1" customWidth="1"/>
    <col min="7" max="7" width="11.7109375" style="0" bestFit="1" customWidth="1"/>
    <col min="8" max="8" width="12.421875" style="0" bestFit="1" customWidth="1"/>
    <col min="9" max="9" width="11.421875" style="0" bestFit="1" customWidth="1"/>
    <col min="10" max="10" width="9.28125" style="0" bestFit="1" customWidth="1"/>
    <col min="11" max="11" width="5.421875" style="0" customWidth="1"/>
    <col min="12" max="12" width="2.7109375" style="0" customWidth="1"/>
    <col min="13" max="13" width="10.57421875" style="0" customWidth="1"/>
    <col min="16" max="16" width="9.8515625" style="0" customWidth="1"/>
  </cols>
  <sheetData>
    <row r="1" spans="1:13" ht="13.5" thickBot="1">
      <c r="A1" s="1" t="s">
        <v>38</v>
      </c>
      <c r="M1" s="1" t="s">
        <v>35</v>
      </c>
    </row>
    <row r="2" spans="1:9" ht="18.75" thickBot="1">
      <c r="A2" s="24"/>
      <c r="B2" s="22" t="s">
        <v>44</v>
      </c>
      <c r="C2" s="22" t="s">
        <v>45</v>
      </c>
      <c r="D2" s="22" t="s">
        <v>43</v>
      </c>
      <c r="E2" s="22" t="s">
        <v>46</v>
      </c>
      <c r="F2" s="22" t="s">
        <v>47</v>
      </c>
      <c r="G2" s="22" t="s">
        <v>49</v>
      </c>
      <c r="H2" s="22" t="s">
        <v>48</v>
      </c>
      <c r="I2" s="20" t="s">
        <v>50</v>
      </c>
    </row>
    <row r="3" spans="1:16" ht="13.5" thickBot="1">
      <c r="A3" s="25" t="s">
        <v>20</v>
      </c>
      <c r="B3" s="23" t="s">
        <v>21</v>
      </c>
      <c r="C3" s="23" t="s">
        <v>22</v>
      </c>
      <c r="D3" s="23" t="s">
        <v>23</v>
      </c>
      <c r="E3" s="23" t="s">
        <v>39</v>
      </c>
      <c r="F3" s="23" t="s">
        <v>24</v>
      </c>
      <c r="G3" s="23" t="s">
        <v>25</v>
      </c>
      <c r="H3" s="23" t="s">
        <v>26</v>
      </c>
      <c r="I3" s="21" t="s">
        <v>27</v>
      </c>
      <c r="J3" s="4" t="s">
        <v>28</v>
      </c>
      <c r="K3" s="17" t="s">
        <v>41</v>
      </c>
      <c r="M3" s="5" t="s">
        <v>36</v>
      </c>
      <c r="N3" s="6" t="s">
        <v>51</v>
      </c>
      <c r="O3" s="6" t="s">
        <v>24</v>
      </c>
      <c r="P3" s="7" t="s">
        <v>33</v>
      </c>
    </row>
    <row r="4" spans="1:16" ht="12.75">
      <c r="A4" s="28">
        <v>0</v>
      </c>
      <c r="B4" s="49">
        <v>0</v>
      </c>
      <c r="C4" s="49">
        <v>0</v>
      </c>
      <c r="D4" s="49">
        <v>80</v>
      </c>
      <c r="E4" s="49">
        <v>0</v>
      </c>
      <c r="F4" s="49">
        <v>1000</v>
      </c>
      <c r="G4" s="49">
        <v>0</v>
      </c>
      <c r="H4" s="49">
        <v>0</v>
      </c>
      <c r="I4" s="50"/>
      <c r="J4" s="27"/>
      <c r="K4" s="27"/>
      <c r="M4" s="66"/>
      <c r="N4" s="67"/>
      <c r="O4" s="67"/>
      <c r="P4" s="68"/>
    </row>
    <row r="5" spans="1:16" ht="12.75">
      <c r="A5" s="28">
        <v>1</v>
      </c>
      <c r="B5" s="36">
        <v>0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7">
        <v>0</v>
      </c>
      <c r="J5" s="51">
        <f>IF($C$26=0,'Tables 8.1,2'!B6,IF('Red Tomato Example 8.2'!A5='Red Tomato Example 8.2'!$C$27,'Tables 8.1,2'!B6*(1+'Red Tomato Example 8.2'!$C$29)+'Red Tomato Example 8.2'!$C$30*('Tables 8.1,2'!B7+'Tables 8.1,2'!B8),IF('Red Tomato Example 8.2'!A5&lt;=2+'Red Tomato Example 8.2'!$C$27,IF(A5&gt;$C$27,(1-'Red Tomato Example 8.2'!$C$30)*'Tables 8.1,2'!B6,'Tables 8.1,2'!B6),'Tables 8.1,2'!B6)))</f>
        <v>1600</v>
      </c>
      <c r="K5" s="40">
        <f aca="true" t="shared" si="0" ref="K5:K10">IF($C$26=1,IF(A5=$C$27,$C$28-1,$C$28),$C$28)</f>
        <v>40</v>
      </c>
      <c r="M5" s="69">
        <f aca="true" t="shared" si="1" ref="M5:M10">D5-D4-B5+C5</f>
        <v>-80</v>
      </c>
      <c r="N5" s="70">
        <f aca="true" t="shared" si="2" ref="N5:N10">40*D5+(E5/4)-I5</f>
        <v>0</v>
      </c>
      <c r="O5" s="70">
        <f aca="true" t="shared" si="3" ref="O5:O10">F4-G4+I5+H5-J5-F5+G5</f>
        <v>-600</v>
      </c>
      <c r="P5" s="71">
        <f aca="true" t="shared" si="4" ref="P5:P10">E5+10*D5</f>
        <v>0</v>
      </c>
    </row>
    <row r="6" spans="1:16" ht="12.75">
      <c r="A6" s="28">
        <v>2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7">
        <v>0</v>
      </c>
      <c r="J6" s="51">
        <f>IF($C$26=0,'Tables 8.1,2'!B7,IF('Red Tomato Example 8.2'!A6='Red Tomato Example 8.2'!$C$27,'Tables 8.1,2'!B7*(1+'Red Tomato Example 8.2'!$C$29)+'Red Tomato Example 8.2'!$C$30*('Tables 8.1,2'!B8+'Tables 8.1,2'!B9),IF('Red Tomato Example 8.2'!A6&lt;=2+'Red Tomato Example 8.2'!$C$27,IF(A6&gt;$C$27,(1-'Red Tomato Example 8.2'!$C$30)*'Tables 8.1,2'!B7,'Tables 8.1,2'!B7),'Tables 8.1,2'!B7)))</f>
        <v>3000</v>
      </c>
      <c r="K6" s="40">
        <f t="shared" si="0"/>
        <v>40</v>
      </c>
      <c r="M6" s="69">
        <f t="shared" si="1"/>
        <v>0</v>
      </c>
      <c r="N6" s="70">
        <f t="shared" si="2"/>
        <v>0</v>
      </c>
      <c r="O6" s="70">
        <f t="shared" si="3"/>
        <v>-3000</v>
      </c>
      <c r="P6" s="71">
        <f t="shared" si="4"/>
        <v>0</v>
      </c>
    </row>
    <row r="7" spans="1:16" ht="12.75">
      <c r="A7" s="28">
        <v>3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7">
        <v>0</v>
      </c>
      <c r="J7" s="51">
        <f>IF($C$26=0,'Tables 8.1,2'!B8,IF('Red Tomato Example 8.2'!A7='Red Tomato Example 8.2'!$C$27,'Tables 8.1,2'!B8*(1+'Red Tomato Example 8.2'!$C$29)+'Red Tomato Example 8.2'!$C$30*('Tables 8.1,2'!B9+'Tables 8.1,2'!B10),IF('Red Tomato Example 8.2'!A7&lt;=2+'Red Tomato Example 8.2'!$C$27,IF(A7&gt;$C$27,(1-'Red Tomato Example 8.2'!$C$30)*'Tables 8.1,2'!B8,'Tables 8.1,2'!B8),'Tables 8.1,2'!B8)))</f>
        <v>3200</v>
      </c>
      <c r="K7" s="40">
        <f t="shared" si="0"/>
        <v>40</v>
      </c>
      <c r="M7" s="69">
        <f t="shared" si="1"/>
        <v>0</v>
      </c>
      <c r="N7" s="70">
        <f t="shared" si="2"/>
        <v>0</v>
      </c>
      <c r="O7" s="70">
        <f t="shared" si="3"/>
        <v>-3200</v>
      </c>
      <c r="P7" s="71">
        <f t="shared" si="4"/>
        <v>0</v>
      </c>
    </row>
    <row r="8" spans="1:16" ht="12.75">
      <c r="A8" s="28">
        <v>4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7">
        <v>0</v>
      </c>
      <c r="J8" s="51">
        <f>IF($C$26=0,'Tables 8.1,2'!B9,IF('Red Tomato Example 8.2'!A8='Red Tomato Example 8.2'!$C$27,'Tables 8.1,2'!B9*(1+'Red Tomato Example 8.2'!$C$29)+'Red Tomato Example 8.2'!$C$30*('Tables 8.1,2'!B10+'Tables 8.1,2'!B11),IF('Red Tomato Example 8.2'!A8&lt;=2+'Red Tomato Example 8.2'!$C$27,IF(A8&gt;$C$27,(1-'Red Tomato Example 8.2'!$C$30)*'Tables 8.1,2'!B9,'Tables 8.1,2'!B9),'Tables 8.1,2'!B9)))</f>
        <v>3800</v>
      </c>
      <c r="K8" s="40">
        <f t="shared" si="0"/>
        <v>40</v>
      </c>
      <c r="M8" s="69">
        <f t="shared" si="1"/>
        <v>0</v>
      </c>
      <c r="N8" s="70">
        <f t="shared" si="2"/>
        <v>0</v>
      </c>
      <c r="O8" s="70">
        <f t="shared" si="3"/>
        <v>-3800</v>
      </c>
      <c r="P8" s="71">
        <f t="shared" si="4"/>
        <v>0</v>
      </c>
    </row>
    <row r="9" spans="1:16" ht="12.75">
      <c r="A9" s="28">
        <v>5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7">
        <v>0</v>
      </c>
      <c r="J9" s="51">
        <f>IF($C$26=0,'Tables 8.1,2'!B10,IF('Red Tomato Example 8.2'!A9='Red Tomato Example 8.2'!$C$27,'Tables 8.1,2'!B10*(1+'Red Tomato Example 8.2'!$C$29)+'Red Tomato Example 8.2'!$C$30*('Tables 8.1,2'!B11+'Tables 8.1,2'!B12),IF('Red Tomato Example 8.2'!A9&lt;=2+'Red Tomato Example 8.2'!$C$27,IF(A9&gt;$C$27,(1-'Red Tomato Example 8.2'!$C$30)*'Tables 8.1,2'!B10,'Tables 8.1,2'!B10),'Tables 8.1,2'!B10)))</f>
        <v>2200</v>
      </c>
      <c r="K9" s="40">
        <f t="shared" si="0"/>
        <v>40</v>
      </c>
      <c r="M9" s="69">
        <f t="shared" si="1"/>
        <v>0</v>
      </c>
      <c r="N9" s="70">
        <f t="shared" si="2"/>
        <v>0</v>
      </c>
      <c r="O9" s="70">
        <f t="shared" si="3"/>
        <v>-2200</v>
      </c>
      <c r="P9" s="71">
        <f t="shared" si="4"/>
        <v>0</v>
      </c>
    </row>
    <row r="10" spans="1:16" ht="13.5" thickBot="1">
      <c r="A10" s="29">
        <v>6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9">
        <v>0</v>
      </c>
      <c r="J10" s="52">
        <f>IF($C$26=0,'Tables 8.1,2'!B11,IF('Red Tomato Example 8.2'!A10='Red Tomato Example 8.2'!$C$27,'Tables 8.1,2'!B11*(1+'Red Tomato Example 8.2'!$C$29)+'Red Tomato Example 8.2'!$C$30*('Tables 8.1,2'!B12+'Tables 8.1,2'!B13),IF('Red Tomato Example 8.2'!A10&lt;=2+'Red Tomato Example 8.2'!$C$27,IF(A10&gt;$C$27,(1-'Red Tomato Example 8.2'!$C$30)*'Tables 8.1,2'!B11,'Tables 8.1,2'!B11),'Tables 8.1,2'!B11)))</f>
        <v>2200</v>
      </c>
      <c r="K10" s="41">
        <f t="shared" si="0"/>
        <v>40</v>
      </c>
      <c r="M10" s="69">
        <f t="shared" si="1"/>
        <v>0</v>
      </c>
      <c r="N10" s="72">
        <f t="shared" si="2"/>
        <v>0</v>
      </c>
      <c r="O10" s="70">
        <f t="shared" si="3"/>
        <v>-2200</v>
      </c>
      <c r="P10" s="71">
        <f t="shared" si="4"/>
        <v>0</v>
      </c>
    </row>
    <row r="11" spans="5:8" ht="12.75">
      <c r="E11" s="35">
        <f>AVERAGE(E4:E10)</f>
        <v>0</v>
      </c>
      <c r="F11" s="35">
        <f>AVERAGE(F4:F10)</f>
        <v>142.85714285714286</v>
      </c>
      <c r="G11" s="35">
        <f>AVERAGE(G4:G10)</f>
        <v>0</v>
      </c>
      <c r="H11" s="35">
        <f>AVERAGE(H4:H10)</f>
        <v>0</v>
      </c>
    </row>
    <row r="12" spans="1:10" ht="12.75">
      <c r="A12" s="1" t="s">
        <v>29</v>
      </c>
      <c r="F12" s="19"/>
      <c r="J12" s="18"/>
    </row>
    <row r="13" ht="5.25" customHeight="1" thickBot="1"/>
    <row r="14" spans="1:9" ht="13.5" thickBot="1">
      <c r="A14" s="5" t="s">
        <v>20</v>
      </c>
      <c r="B14" s="6" t="s">
        <v>30</v>
      </c>
      <c r="C14" s="6" t="s">
        <v>31</v>
      </c>
      <c r="D14" s="6" t="s">
        <v>32</v>
      </c>
      <c r="E14" s="6" t="s">
        <v>39</v>
      </c>
      <c r="F14" s="6" t="s">
        <v>24</v>
      </c>
      <c r="G14" s="6" t="s">
        <v>25</v>
      </c>
      <c r="H14" s="6" t="s">
        <v>26</v>
      </c>
      <c r="I14" s="7" t="s">
        <v>37</v>
      </c>
    </row>
    <row r="15" spans="1:9" ht="12.75">
      <c r="A15" s="8">
        <v>1</v>
      </c>
      <c r="B15" s="9">
        <f>+'Tables 8.1,2'!$B$19*B5</f>
        <v>0</v>
      </c>
      <c r="C15" s="9">
        <f>+C5*'Tables 8.1,2'!$B$20</f>
        <v>0</v>
      </c>
      <c r="D15" s="9">
        <f>+D5*'Tables 8.1,2'!$B$22*8*20</f>
        <v>0</v>
      </c>
      <c r="E15" s="9">
        <f>+E5*'Tables 8.1,2'!$B$23</f>
        <v>0</v>
      </c>
      <c r="F15" s="9">
        <f>+F5*'Tables 8.1,2'!$B$17</f>
        <v>0</v>
      </c>
      <c r="G15" s="9">
        <f>+G5*'Tables 8.1,2'!$B$18</f>
        <v>0</v>
      </c>
      <c r="H15" s="9">
        <f>+H5*'Tables 8.1,2'!$B$24</f>
        <v>0</v>
      </c>
      <c r="I15" s="10">
        <f>I5*'Tables 8.1,2'!$B$16</f>
        <v>0</v>
      </c>
    </row>
    <row r="16" spans="1:9" ht="12.75">
      <c r="A16" s="2">
        <v>2</v>
      </c>
      <c r="B16" s="11">
        <f>+'Tables 8.1,2'!$B$19*B6</f>
        <v>0</v>
      </c>
      <c r="C16" s="11">
        <f>+C6*'Tables 8.1,2'!$B$20</f>
        <v>0</v>
      </c>
      <c r="D16" s="11">
        <f>+D6*'Tables 8.1,2'!$B$22*8*20</f>
        <v>0</v>
      </c>
      <c r="E16" s="11">
        <f>+E6*'Tables 8.1,2'!$B$23</f>
        <v>0</v>
      </c>
      <c r="F16" s="11">
        <f>+F6*'Tables 8.1,2'!$B$17</f>
        <v>0</v>
      </c>
      <c r="G16" s="11">
        <f>+G6*'Tables 8.1,2'!$B$18</f>
        <v>0</v>
      </c>
      <c r="H16" s="11">
        <f>+H6*'Tables 8.1,2'!$B$24</f>
        <v>0</v>
      </c>
      <c r="I16" s="12">
        <f>I6*'Tables 8.1,2'!$B$16</f>
        <v>0</v>
      </c>
    </row>
    <row r="17" spans="1:9" ht="12.75">
      <c r="A17" s="2">
        <v>3</v>
      </c>
      <c r="B17" s="11">
        <f>+'Tables 8.1,2'!$B$19*B7</f>
        <v>0</v>
      </c>
      <c r="C17" s="11">
        <f>+C7*'Tables 8.1,2'!$B$20</f>
        <v>0</v>
      </c>
      <c r="D17" s="11">
        <f>+D7*'Tables 8.1,2'!$B$22*8*20</f>
        <v>0</v>
      </c>
      <c r="E17" s="11">
        <f>+E7*'Tables 8.1,2'!$B$23</f>
        <v>0</v>
      </c>
      <c r="F17" s="11">
        <f>+F7*'Tables 8.1,2'!$B$17</f>
        <v>0</v>
      </c>
      <c r="G17" s="11">
        <f>+G7*'Tables 8.1,2'!$B$18</f>
        <v>0</v>
      </c>
      <c r="H17" s="11">
        <f>+H7*'Tables 8.1,2'!$B$24</f>
        <v>0</v>
      </c>
      <c r="I17" s="12">
        <f>I7*'Tables 8.1,2'!$B$16</f>
        <v>0</v>
      </c>
    </row>
    <row r="18" spans="1:9" ht="12.75">
      <c r="A18" s="2">
        <v>4</v>
      </c>
      <c r="B18" s="11">
        <f>+'Tables 8.1,2'!$B$19*B8</f>
        <v>0</v>
      </c>
      <c r="C18" s="11">
        <f>+C8*'Tables 8.1,2'!$B$20</f>
        <v>0</v>
      </c>
      <c r="D18" s="11">
        <f>+D8*'Tables 8.1,2'!$B$22*8*20</f>
        <v>0</v>
      </c>
      <c r="E18" s="11">
        <f>+E8*'Tables 8.1,2'!$B$23</f>
        <v>0</v>
      </c>
      <c r="F18" s="11">
        <f>+F8*'Tables 8.1,2'!$B$17</f>
        <v>0</v>
      </c>
      <c r="G18" s="11">
        <f>+G8*'Tables 8.1,2'!$B$18</f>
        <v>0</v>
      </c>
      <c r="H18" s="11">
        <f>+H8*'Tables 8.1,2'!$B$24</f>
        <v>0</v>
      </c>
      <c r="I18" s="12">
        <f>I8*'Tables 8.1,2'!$B$16</f>
        <v>0</v>
      </c>
    </row>
    <row r="19" spans="1:9" ht="12.75">
      <c r="A19" s="2">
        <v>5</v>
      </c>
      <c r="B19" s="11">
        <f>+'Tables 8.1,2'!$B$19*B9</f>
        <v>0</v>
      </c>
      <c r="C19" s="11">
        <f>+C9*'Tables 8.1,2'!$B$20</f>
        <v>0</v>
      </c>
      <c r="D19" s="11">
        <f>+D9*'Tables 8.1,2'!$B$22*8*20</f>
        <v>0</v>
      </c>
      <c r="E19" s="11">
        <f>+E9*'Tables 8.1,2'!$B$23</f>
        <v>0</v>
      </c>
      <c r="F19" s="11">
        <f>+F9*'Tables 8.1,2'!$B$17</f>
        <v>0</v>
      </c>
      <c r="G19" s="11">
        <f>+G9*'Tables 8.1,2'!$B$18</f>
        <v>0</v>
      </c>
      <c r="H19" s="11">
        <f>+H9*'Tables 8.1,2'!$B$24</f>
        <v>0</v>
      </c>
      <c r="I19" s="12">
        <f>I9*'Tables 8.1,2'!$B$16</f>
        <v>0</v>
      </c>
    </row>
    <row r="20" spans="1:9" ht="13.5" thickBot="1">
      <c r="A20" s="3">
        <v>6</v>
      </c>
      <c r="B20" s="13">
        <f>+'Tables 8.1,2'!$B$19*B10</f>
        <v>0</v>
      </c>
      <c r="C20" s="13">
        <f>+C10*'Tables 8.1,2'!$B$20</f>
        <v>0</v>
      </c>
      <c r="D20" s="13">
        <f>+D10*'Tables 8.1,2'!$B$22*8*20</f>
        <v>0</v>
      </c>
      <c r="E20" s="13">
        <f>+E10*'Tables 8.1,2'!B23</f>
        <v>0</v>
      </c>
      <c r="F20" s="13">
        <f>+F10*'Tables 8.1,2'!$B$17</f>
        <v>0</v>
      </c>
      <c r="G20" s="13">
        <f>+G10*'Tables 8.1,2'!$B$18</f>
        <v>0</v>
      </c>
      <c r="H20" s="13">
        <f>+H10*'Tables 8.1,2'!$B$24</f>
        <v>0</v>
      </c>
      <c r="I20" s="14">
        <f>I10*'Tables 8.1,2'!$B$16</f>
        <v>0</v>
      </c>
    </row>
    <row r="21" spans="2:9" ht="3.75" customHeight="1">
      <c r="B21" s="15"/>
      <c r="C21" s="15"/>
      <c r="D21" s="15"/>
      <c r="E21" s="15"/>
      <c r="F21" s="15"/>
      <c r="G21" s="15"/>
      <c r="H21" s="15"/>
      <c r="I21" s="15"/>
    </row>
    <row r="22" spans="1:7" ht="12.75">
      <c r="A22" s="26" t="s">
        <v>34</v>
      </c>
      <c r="B22" s="62"/>
      <c r="C22" s="63">
        <f>SUM(B15:I20)</f>
        <v>0</v>
      </c>
      <c r="D22" s="15"/>
      <c r="E22" s="15"/>
      <c r="F22" s="15"/>
      <c r="G22" s="15"/>
    </row>
    <row r="23" spans="1:3" ht="12.75">
      <c r="A23" s="26" t="s">
        <v>40</v>
      </c>
      <c r="B23" s="26"/>
      <c r="C23" s="64">
        <f>SUMPRODUCT(J5:J10,K5:K10)</f>
        <v>640000</v>
      </c>
    </row>
    <row r="24" spans="1:3" ht="12.75">
      <c r="A24" s="26" t="s">
        <v>42</v>
      </c>
      <c r="B24" s="54"/>
      <c r="C24" s="65">
        <f>C23-C22</f>
        <v>640000</v>
      </c>
    </row>
    <row r="25" ht="4.5" customHeight="1"/>
    <row r="26" spans="1:3" ht="12.75">
      <c r="A26" s="55" t="s">
        <v>53</v>
      </c>
      <c r="B26" s="56"/>
      <c r="C26" s="58">
        <v>0</v>
      </c>
    </row>
    <row r="27" spans="1:3" ht="12.75">
      <c r="A27" s="57" t="s">
        <v>56</v>
      </c>
      <c r="B27" s="56"/>
      <c r="C27" s="59">
        <v>1</v>
      </c>
    </row>
    <row r="28" spans="1:3" ht="12.75">
      <c r="A28" s="57" t="s">
        <v>52</v>
      </c>
      <c r="B28" s="56"/>
      <c r="C28" s="60">
        <v>40</v>
      </c>
    </row>
    <row r="29" spans="1:3" ht="12.75">
      <c r="A29" s="55" t="s">
        <v>54</v>
      </c>
      <c r="B29" s="56"/>
      <c r="C29" s="61">
        <v>1</v>
      </c>
    </row>
    <row r="30" spans="1:3" ht="12.75">
      <c r="A30" s="55" t="s">
        <v>55</v>
      </c>
      <c r="B30" s="56"/>
      <c r="C30" s="61">
        <v>0.2</v>
      </c>
    </row>
  </sheetData>
  <printOptions/>
  <pageMargins left="0.75" right="0.75" top="1" bottom="1" header="0.5" footer="0.5"/>
  <pageSetup fitToHeight="1" fitToWidth="1" horizontalDpi="300" verticalDpi="300" orientation="landscape" scale="81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s-chopra</dc:creator>
  <cp:keywords/>
  <dc:description/>
  <cp:lastModifiedBy>erau</cp:lastModifiedBy>
  <cp:lastPrinted>2007-06-08T22:33:00Z</cp:lastPrinted>
  <dcterms:created xsi:type="dcterms:W3CDTF">1997-07-17T14:28:53Z</dcterms:created>
  <dcterms:modified xsi:type="dcterms:W3CDTF">2008-03-04T03:04:51Z</dcterms:modified>
  <cp:category/>
  <cp:version/>
  <cp:contentType/>
  <cp:contentStatus/>
</cp:coreProperties>
</file>